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'ЗФ'!$A$1:$G$140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<sst xmlns="http://schemas.openxmlformats.org/spreadsheetml/2006/main" count="262" uniqueCount="219">
  <si>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</si>
  <si>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</si>
  <si>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</si>
  <si>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</si>
  <si>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</si>
  <si>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</si>
  <si>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</si>
  <si>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</si>
  <si>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</si>
  <si>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</si>
  <si>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</si>
  <si>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</si>
  <si>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</si>
  <si>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</si>
  <si>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</si>
  <si>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</si>
  <si>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</si>
  <si>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</si>
  <si>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</si>
  <si>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</si>
  <si>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</si>
  <si>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</si>
  <si>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</si>
  <si>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</si>
  <si>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</si>
  <si>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</si>
  <si>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</si>
  <si>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</si>
  <si>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</si>
  <si>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</si>
  <si>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</si>
  <si>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</si>
  <si>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</si>
  <si>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</si>
  <si>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</si>
  <si>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</si>
  <si>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</si>
  <si>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</si>
  <si>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</si>
  <si>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</si>
  <si>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</si>
  <si>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</si>
  <si>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</si>
  <si>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</si>
  <si>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</si>
  <si>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</si>
  <si>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</si>
  <si>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</si>
  <si>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</si>
  <si>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</si>
  <si>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</si>
  <si>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</si>
  <si>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</si>
  <si>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</si>
  <si>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</si>
  <si>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</si>
  <si>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</si>
  <si>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</si>
  <si>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</si>
  <si>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</si>
  <si>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</si>
  <si>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</si>
  <si>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</si>
  <si>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</si>
  <si>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</si>
  <si>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</si>
  <si>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</si>
  <si>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</si>
  <si>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</si>
  <si>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</si>
  <si>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</si>
  <si>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</si>
  <si>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</si>
  <si>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</si>
  <si>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</si>
  <si>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</si>
  <si>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</si>
  <si>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</si>
  <si>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</si>
  <si>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</si>
  <si>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</si>
  <si>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</si>
  <si>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</si>
  <si>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</si>
  <si>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</si>
  <si>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</si>
  <si>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</si>
  <si>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</si>
  <si>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</si>
  <si>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</si>
  <si>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</si>
  <si>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</si>
  <si>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</si>
  <si>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</si>
  <si>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</si>
  <si>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</si>
  <si>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</si>
  <si>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</si>
  <si>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</si>
  <si>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</si>
  <si>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</si>
  <si>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</si>
  <si>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</si>
  <si>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</si>
  <si>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</si>
  <si>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</si>
  <si>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</si>
  <si>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</si>
  <si>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</si>
  <si>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</si>
  <si>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</si>
  <si>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</si>
  <si>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</si>
  <si>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</si>
  <si>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</si>
  <si>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</si>
  <si>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</si>
  <si>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</si>
  <si>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</si>
  <si>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</si>
  <si>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</si>
  <si>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</si>
  <si>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</si>
  <si>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</si>
  <si>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</si>
  <si>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</si>
  <si>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</si>
  <si>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</si>
  <si>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</si>
  <si>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</si>
  <si>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</si>
  <si>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</si>
  <si>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</si>
  <si>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</si>
  <si>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</si>
  <si>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</si>
  <si>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</si>
  <si>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</si>
  <si>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</si>
  <si>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</si>
  <si>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</si>
  <si>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</si>
  <si>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</si>
  <si>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</si>
  <si>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</si>
  <si>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</si>
  <si>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</si>
  <si>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</si>
  <si>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</si>
  <si>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</si>
  <si>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</si>
  <si>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</si>
  <si>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</si>
  <si>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</si>
  <si>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</si>
  <si>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</si>
  <si>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</si>
  <si>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</si>
  <si>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</si>
  <si>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</si>
  <si>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</si>
  <si>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</si>
  <si>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</si>
  <si>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</si>
  <si>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</si>
  <si>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</si>
  <si>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</si>
  <si>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</si>
  <si>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</si>
  <si>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</si>
  <si>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</si>
  <si>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</si>
  <si>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</si>
  <si>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</si>
  <si>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</si>
  <si>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</si>
  <si>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</si>
  <si>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</si>
  <si>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</si>
  <si>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</si>
  <si>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</si>
  <si>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</si>
  <si>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</si>
  <si>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</si>
  <si>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</si>
  <si>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</si>
  <si>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</si>
  <si>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</si>
  <si>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</si>
  <si>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</si>
  <si>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</si>
  <si>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</si>
  <si>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</si>
  <si>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</si>
  <si>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</si>
  <si>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</si>
  <si>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</si>
  <si>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</si>
  <si>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</si>
  <si>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</si>
  <si>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</si>
  <si>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</si>
  <si>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</si>
  <si>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</si>
  <si>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</si>
  <si>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</si>
  <si>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</si>
  <si>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</si>
  <si>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</si>
  <si>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</si>
  <si>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</si>
  <si>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</si>
  <si>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Виконання бюджету   Новгород-Сіверської міської об'єднаної територіальної громади  за I півріччя 2020 року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</si>
  <si>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</si>
  <si>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</si>
  <si>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Додаток № 1                    Проект №                                   до рішення шістдесят третьої сесії  міської ради  VII скликання                                                                              серпня  2020 року </t>
  </si>
  <si>
    <t xml:space="preserve">Додаток № 2                    Проект №                                   до рішення шістдесят третьої сесії  міської ради  VII скликання                                                                              серпня  2020 року </t>
  </si>
  <si>
    <t>Секретар міської ради</t>
  </si>
  <si>
    <t>Ю.Лакоза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</si>
</sst>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Zeros="0" tabSelected="1" zoomScale="75" zoomScaleNormal="75" zoomScaleSheetLayoutView="75" zoomScalePageLayoutView="0" workbookViewId="0" topLeftCell="A1">
      <pane ySplit="4" topLeftCell="A109" activePane="bottomLeft" state="frozen"/>
      <selection pane="topLeft" activeCell="A1" sqref="A1"/>
      <selection pane="bottomLeft" activeCell="B146" sqref="B146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99" t="s">
        <v>215</v>
      </c>
      <c r="F1" s="299"/>
      <c r="G1" s="299"/>
    </row>
    <row r="2" spans="1:7" ht="49.5" customHeight="1">
      <c r="A2" s="298" t="s">
        <v>212</v>
      </c>
      <c r="B2" s="298"/>
      <c r="C2" s="298"/>
      <c r="D2" s="298"/>
      <c r="E2" s="298"/>
      <c r="F2" s="298"/>
      <c r="G2" s="298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54047.850000000006</v>
      </c>
      <c r="D6" s="136">
        <f>D7+D10+D14+D20</f>
        <v>25872.6</v>
      </c>
      <c r="E6" s="136">
        <f>E7+E10+E14+E20</f>
        <v>25821.105000000003</v>
      </c>
      <c r="F6" s="136">
        <f aca="true" t="shared" si="0" ref="F6:G37">IF(C6=0,"",$E6/C6*100)</f>
        <v>47.77452757140201</v>
      </c>
      <c r="G6" s="137">
        <f t="shared" si="0"/>
        <v>99.8009670462188</v>
      </c>
      <c r="H6" s="138"/>
    </row>
    <row r="7" spans="1:8" ht="37.5">
      <c r="A7" s="84">
        <v>11000000</v>
      </c>
      <c r="B7" s="85" t="s">
        <v>4</v>
      </c>
      <c r="C7" s="139">
        <f>SUM(C8,C9)</f>
        <v>34688.3</v>
      </c>
      <c r="D7" s="139">
        <f>SUM(D8,D9)</f>
        <v>16724.9</v>
      </c>
      <c r="E7" s="139">
        <f>SUM(E8,E9)</f>
        <v>17135.035</v>
      </c>
      <c r="F7" s="139">
        <f t="shared" si="0"/>
        <v>49.39715984928635</v>
      </c>
      <c r="G7" s="140">
        <f t="shared" si="0"/>
        <v>102.45224186691699</v>
      </c>
      <c r="H7" s="138"/>
    </row>
    <row r="8" spans="1:8" ht="20.25">
      <c r="A8" s="78">
        <v>11010000</v>
      </c>
      <c r="B8" s="15" t="s">
        <v>54</v>
      </c>
      <c r="C8" s="141">
        <v>34675.8</v>
      </c>
      <c r="D8" s="142">
        <v>16713.4</v>
      </c>
      <c r="E8" s="142">
        <v>17122.526</v>
      </c>
      <c r="F8" s="141">
        <f t="shared" si="0"/>
        <v>49.37889248409554</v>
      </c>
      <c r="G8" s="141">
        <f t="shared" si="0"/>
        <v>102.4478921105221</v>
      </c>
      <c r="H8" s="143"/>
    </row>
    <row r="9" spans="1:8" ht="20.25">
      <c r="A9" s="78">
        <v>11020000</v>
      </c>
      <c r="B9" s="15" t="s">
        <v>5</v>
      </c>
      <c r="C9" s="141">
        <v>12.5</v>
      </c>
      <c r="D9" s="142">
        <v>11.5</v>
      </c>
      <c r="E9" s="142">
        <v>12.509</v>
      </c>
      <c r="F9" s="141">
        <f t="shared" si="0"/>
        <v>100.072</v>
      </c>
      <c r="G9" s="141">
        <f t="shared" si="0"/>
        <v>108.77391304347826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13.75</v>
      </c>
      <c r="D10" s="144">
        <f>SUM(D11,D12,D13)</f>
        <v>5.85</v>
      </c>
      <c r="E10" s="144">
        <f>SUM(E11,E12,E13)</f>
        <v>4.987</v>
      </c>
      <c r="F10" s="144">
        <f t="shared" si="0"/>
        <v>36.26909090909091</v>
      </c>
      <c r="G10" s="141">
        <f t="shared" si="0"/>
        <v>85.24786324786325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0.95</v>
      </c>
      <c r="D12" s="145">
        <v>0.85</v>
      </c>
      <c r="E12" s="145">
        <v>1.066</v>
      </c>
      <c r="F12" s="144">
        <f t="shared" si="0"/>
        <v>112.2105263157895</v>
      </c>
      <c r="G12" s="141">
        <f t="shared" si="0"/>
        <v>125.41176470588236</v>
      </c>
      <c r="H12" s="138"/>
    </row>
    <row r="13" spans="1:8" ht="37.5">
      <c r="A13" s="80" t="s">
        <v>200</v>
      </c>
      <c r="B13" s="75" t="s">
        <v>201</v>
      </c>
      <c r="C13" s="141">
        <v>12.8</v>
      </c>
      <c r="D13" s="142">
        <v>5</v>
      </c>
      <c r="E13" s="142">
        <v>3.921</v>
      </c>
      <c r="F13" s="144">
        <f t="shared" si="0"/>
        <v>30.632812499999996</v>
      </c>
      <c r="G13" s="141">
        <f t="shared" si="0"/>
        <v>78.42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1312</v>
      </c>
      <c r="E14" s="146">
        <f>SUM(E15+E17+E19)</f>
        <v>1257.061</v>
      </c>
      <c r="F14" s="144">
        <f t="shared" si="0"/>
        <v>46.99293457943925</v>
      </c>
      <c r="G14" s="141">
        <f t="shared" si="0"/>
        <v>95.8125762195122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84.6</v>
      </c>
      <c r="E15" s="142">
        <v>93.789</v>
      </c>
      <c r="F15" s="144">
        <f t="shared" si="0"/>
        <v>55.169999999999995</v>
      </c>
      <c r="G15" s="141">
        <f t="shared" si="0"/>
        <v>110.86170212765958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84.6</v>
      </c>
      <c r="E16" s="142">
        <v>93.789</v>
      </c>
      <c r="F16" s="144">
        <f t="shared" si="0"/>
        <v>55.169999999999995</v>
      </c>
      <c r="G16" s="141">
        <f t="shared" si="0"/>
        <v>110.86170212765958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370</v>
      </c>
      <c r="E17" s="142">
        <v>324.083</v>
      </c>
      <c r="F17" s="144">
        <f t="shared" si="0"/>
        <v>45.01152777777778</v>
      </c>
      <c r="G17" s="141">
        <f t="shared" si="0"/>
        <v>87.59000000000002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370</v>
      </c>
      <c r="E18" s="142">
        <v>324.083</v>
      </c>
      <c r="F18" s="144">
        <f t="shared" si="0"/>
        <v>45.01152777777778</v>
      </c>
      <c r="G18" s="141">
        <f t="shared" si="0"/>
        <v>87.59000000000002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857.4</v>
      </c>
      <c r="E19" s="147">
        <v>839.189</v>
      </c>
      <c r="F19" s="146">
        <f t="shared" si="0"/>
        <v>47.0133893557423</v>
      </c>
      <c r="G19" s="146">
        <f t="shared" si="0"/>
        <v>97.87602052717517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16670.8</v>
      </c>
      <c r="D20" s="146">
        <f>D21+D31+D34</f>
        <v>7829.849999999999</v>
      </c>
      <c r="E20" s="146">
        <f>E21+E31+E34</f>
        <v>7424.021999999999</v>
      </c>
      <c r="F20" s="146">
        <f t="shared" si="0"/>
        <v>44.53308779422703</v>
      </c>
      <c r="G20" s="146">
        <f t="shared" si="0"/>
        <v>94.81691220138316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4824.25</v>
      </c>
      <c r="E21" s="141">
        <f>E22+E23+E24+E25+E26+E27+E28+E29+E30</f>
        <v>3948.2839999999997</v>
      </c>
      <c r="F21" s="141">
        <f t="shared" si="0"/>
        <v>39.476918462230664</v>
      </c>
      <c r="G21" s="141">
        <f t="shared" si="0"/>
        <v>81.84244183033631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4.45</v>
      </c>
      <c r="E22" s="142">
        <v>2.701</v>
      </c>
      <c r="F22" s="141">
        <f t="shared" si="0"/>
        <v>46.56896551724138</v>
      </c>
      <c r="G22" s="141">
        <f t="shared" si="0"/>
        <v>60.69662921348314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13.218</v>
      </c>
      <c r="F23" s="141">
        <f t="shared" si="0"/>
        <v>275.375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3.519</v>
      </c>
      <c r="F24" s="141">
        <f t="shared" si="0"/>
        <v>43.987500000000004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254</v>
      </c>
      <c r="E25" s="142">
        <v>282.558</v>
      </c>
      <c r="F25" s="141">
        <f t="shared" si="0"/>
        <v>49.26046025104603</v>
      </c>
      <c r="G25" s="141">
        <f t="shared" si="0"/>
        <v>111.24330708661417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2787.2</v>
      </c>
      <c r="E26" s="142">
        <v>1910.582</v>
      </c>
      <c r="F26" s="141">
        <f t="shared" si="0"/>
        <v>34.61199275362319</v>
      </c>
      <c r="G26" s="141">
        <f t="shared" si="0"/>
        <v>68.54843570608496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1384.2</v>
      </c>
      <c r="E27" s="142">
        <v>1318.027</v>
      </c>
      <c r="F27" s="141">
        <f t="shared" si="0"/>
        <v>47.59422958870472</v>
      </c>
      <c r="G27" s="141">
        <f t="shared" si="0"/>
        <v>95.21940471030199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138.3</v>
      </c>
      <c r="E28" s="142">
        <v>160.296</v>
      </c>
      <c r="F28" s="141">
        <f t="shared" si="0"/>
        <v>50.092499999999994</v>
      </c>
      <c r="G28" s="141">
        <f t="shared" si="0"/>
        <v>115.90455531453361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256.1</v>
      </c>
      <c r="E29" s="142">
        <v>257.383</v>
      </c>
      <c r="F29" s="141">
        <f t="shared" si="0"/>
        <v>32.172875</v>
      </c>
      <c r="G29" s="141">
        <f t="shared" si="0"/>
        <v>100.50097618117921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10.9</v>
      </c>
      <c r="E31" s="147">
        <f>SUM(E32,E33)</f>
        <v>7.712</v>
      </c>
      <c r="F31" s="141">
        <f t="shared" si="0"/>
        <v>30.848</v>
      </c>
      <c r="G31" s="141">
        <f t="shared" si="0"/>
        <v>70.75229357798165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8.5</v>
      </c>
      <c r="E32" s="142">
        <v>4.901</v>
      </c>
      <c r="F32" s="141">
        <f t="shared" si="0"/>
        <v>23.562499999999996</v>
      </c>
      <c r="G32" s="141">
        <f t="shared" si="0"/>
        <v>57.65882352941176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2.4</v>
      </c>
      <c r="E33" s="142">
        <v>2.811</v>
      </c>
      <c r="F33" s="141" t="s">
        <v>17</v>
      </c>
      <c r="G33" s="141">
        <f t="shared" si="0"/>
        <v>117.12500000000001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6644.3</v>
      </c>
      <c r="D34" s="146">
        <f>SUM(D35,D36,D37)</f>
        <v>2994.7</v>
      </c>
      <c r="E34" s="146">
        <f>SUM(E35,E36,E37)</f>
        <v>3468.026</v>
      </c>
      <c r="F34" s="141">
        <f t="shared" si="0"/>
        <v>52.19550592236955</v>
      </c>
      <c r="G34" s="141">
        <f t="shared" si="0"/>
        <v>115.80545630614085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153</v>
      </c>
      <c r="E35" s="142">
        <v>226.159</v>
      </c>
      <c r="F35" s="141">
        <f t="shared" si="0"/>
        <v>57.98948717948718</v>
      </c>
      <c r="G35" s="141">
        <f t="shared" si="0"/>
        <v>147.81633986928105</v>
      </c>
      <c r="H35" s="138"/>
    </row>
    <row r="36" spans="1:8" ht="20.25">
      <c r="A36" s="80" t="s">
        <v>108</v>
      </c>
      <c r="B36" s="75" t="s">
        <v>81</v>
      </c>
      <c r="C36" s="141">
        <v>6022.3</v>
      </c>
      <c r="D36" s="142">
        <v>2763.5</v>
      </c>
      <c r="E36" s="142">
        <v>3123.294</v>
      </c>
      <c r="F36" s="141">
        <f t="shared" si="0"/>
        <v>51.862145691845306</v>
      </c>
      <c r="G36" s="141">
        <f t="shared" si="0"/>
        <v>113.01950425185451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78.2</v>
      </c>
      <c r="E37" s="150">
        <v>118.573</v>
      </c>
      <c r="F37" s="141">
        <f t="shared" si="0"/>
        <v>51.109051724137935</v>
      </c>
      <c r="G37" s="149">
        <f t="shared" si="0"/>
        <v>151.62787723785164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1140.25</v>
      </c>
      <c r="D38" s="136">
        <f>D39+D44+D54</f>
        <v>620.25</v>
      </c>
      <c r="E38" s="136">
        <f>E39+E44+E54</f>
        <v>890.383</v>
      </c>
      <c r="F38" s="136">
        <f aca="true" t="shared" si="1" ref="F38:F58">IF(C38=0,"",$E38/C38*100)</f>
        <v>78.08664766498575</v>
      </c>
      <c r="G38" s="137">
        <f aca="true" t="shared" si="2" ref="G38:G58">IF(D38=0,"",$E38/D38*100)</f>
        <v>143.55227730753728</v>
      </c>
      <c r="H38" s="138"/>
    </row>
    <row r="39" spans="1:8" ht="20.25">
      <c r="A39" s="109">
        <v>21000000</v>
      </c>
      <c r="B39" s="110" t="s">
        <v>7</v>
      </c>
      <c r="C39" s="139">
        <f>C40+C41</f>
        <v>53</v>
      </c>
      <c r="D39" s="139">
        <f>D40+D41</f>
        <v>31.7</v>
      </c>
      <c r="E39" s="139">
        <f>E40+E41</f>
        <v>31.898</v>
      </c>
      <c r="F39" s="151">
        <f t="shared" si="1"/>
        <v>60.18490566037735</v>
      </c>
      <c r="G39" s="151">
        <f t="shared" si="2"/>
        <v>100.62460567823344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4.3</v>
      </c>
      <c r="E40" s="145">
        <v>2.382</v>
      </c>
      <c r="F40" s="152">
        <f t="shared" si="1"/>
        <v>29.775000000000002</v>
      </c>
      <c r="G40" s="152">
        <f t="shared" si="2"/>
        <v>55.39534883720931</v>
      </c>
      <c r="H40" s="138"/>
    </row>
    <row r="41" spans="1:8" ht="20.25">
      <c r="A41" s="76">
        <v>21080000</v>
      </c>
      <c r="B41" s="77" t="s">
        <v>8</v>
      </c>
      <c r="C41" s="141">
        <v>45</v>
      </c>
      <c r="D41" s="142">
        <v>27.4</v>
      </c>
      <c r="E41" s="142">
        <v>29.516</v>
      </c>
      <c r="F41" s="141">
        <f t="shared" si="1"/>
        <v>65.5911111111111</v>
      </c>
      <c r="G41" s="141">
        <f t="shared" si="2"/>
        <v>107.72262773722628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17.4</v>
      </c>
      <c r="E42" s="142">
        <v>2.516</v>
      </c>
      <c r="F42" s="141">
        <f t="shared" si="1"/>
        <v>7.188571428571429</v>
      </c>
      <c r="G42" s="141">
        <f>IF(D42=0,"",$E42/D42*100)</f>
        <v>14.45977011494253</v>
      </c>
      <c r="H42" s="138"/>
    </row>
    <row r="43" spans="1:8" ht="61.5" customHeight="1">
      <c r="A43" s="80" t="s">
        <v>164</v>
      </c>
      <c r="B43" s="75" t="s">
        <v>165</v>
      </c>
      <c r="C43" s="141">
        <v>10</v>
      </c>
      <c r="D43" s="142">
        <v>10</v>
      </c>
      <c r="E43" s="142">
        <v>27</v>
      </c>
      <c r="F43" s="141">
        <f t="shared" si="1"/>
        <v>270</v>
      </c>
      <c r="G43" s="141">
        <f>IF(D43=0,"",$E43/D43*100)</f>
        <v>270</v>
      </c>
      <c r="H43" s="138"/>
    </row>
    <row r="44" spans="1:8" ht="37.5">
      <c r="A44" s="73">
        <v>22000000</v>
      </c>
      <c r="B44" s="74" t="s">
        <v>86</v>
      </c>
      <c r="C44" s="146">
        <f>C45+C49+C51</f>
        <v>1042.5</v>
      </c>
      <c r="D44" s="146">
        <f>D45+D49+D51</f>
        <v>547.9</v>
      </c>
      <c r="E44" s="146">
        <f>E45+E49+E51</f>
        <v>517.003</v>
      </c>
      <c r="F44" s="146">
        <f t="shared" si="1"/>
        <v>49.592613908872906</v>
      </c>
      <c r="G44" s="146">
        <f t="shared" si="2"/>
        <v>94.36083226866218</v>
      </c>
      <c r="H44" s="138"/>
    </row>
    <row r="45" spans="1:8" ht="20.25">
      <c r="A45" s="76">
        <v>22010000</v>
      </c>
      <c r="B45" s="95" t="s">
        <v>128</v>
      </c>
      <c r="C45" s="141">
        <f>C46+C47+C48</f>
        <v>933</v>
      </c>
      <c r="D45" s="141">
        <f>D46+D47+D48</f>
        <v>493.1</v>
      </c>
      <c r="E45" s="141">
        <f>E46+E47+E48</f>
        <v>502.89000000000004</v>
      </c>
      <c r="F45" s="141">
        <f t="shared" si="1"/>
        <v>53.90032154340837</v>
      </c>
      <c r="G45" s="141">
        <f t="shared" si="2"/>
        <v>101.9853984992902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8.1</v>
      </c>
      <c r="E46" s="142">
        <v>12.648</v>
      </c>
      <c r="F46" s="141">
        <f t="shared" si="1"/>
        <v>74.4</v>
      </c>
      <c r="G46" s="141">
        <f t="shared" si="2"/>
        <v>156.14814814814815</v>
      </c>
      <c r="H46" s="138"/>
    </row>
    <row r="47" spans="1:8" ht="20.25">
      <c r="A47" s="96">
        <v>22012500</v>
      </c>
      <c r="B47" s="79" t="s">
        <v>129</v>
      </c>
      <c r="C47" s="141">
        <v>585</v>
      </c>
      <c r="D47" s="142">
        <v>295</v>
      </c>
      <c r="E47" s="142">
        <v>288.442</v>
      </c>
      <c r="F47" s="141">
        <f t="shared" si="1"/>
        <v>49.30632478632479</v>
      </c>
      <c r="G47" s="141">
        <f t="shared" si="2"/>
        <v>97.77694915254239</v>
      </c>
      <c r="H47" s="138"/>
    </row>
    <row r="48" spans="1:8" ht="37.5">
      <c r="A48" s="117">
        <v>22012600</v>
      </c>
      <c r="B48" s="117" t="s">
        <v>154</v>
      </c>
      <c r="C48" s="141">
        <v>331</v>
      </c>
      <c r="D48" s="142">
        <v>190</v>
      </c>
      <c r="E48" s="142">
        <v>201.8</v>
      </c>
      <c r="F48" s="141">
        <f t="shared" si="1"/>
        <v>60.966767371601215</v>
      </c>
      <c r="G48" s="141">
        <f t="shared" si="2"/>
        <v>106.2105263157895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51</v>
      </c>
      <c r="E49" s="142">
        <v>11.503</v>
      </c>
      <c r="F49" s="141">
        <f t="shared" si="1"/>
        <v>11.277450980392157</v>
      </c>
      <c r="G49" s="141">
        <f t="shared" si="2"/>
        <v>22.554901960784314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51</v>
      </c>
      <c r="E50" s="142">
        <v>11.503</v>
      </c>
      <c r="F50" s="141">
        <f t="shared" si="1"/>
        <v>11.277450980392157</v>
      </c>
      <c r="G50" s="141">
        <f t="shared" si="2"/>
        <v>22.554901960784314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3.8</v>
      </c>
      <c r="E51" s="141">
        <f>E52+E53</f>
        <v>2.6100000000000003</v>
      </c>
      <c r="F51" s="141">
        <f t="shared" si="1"/>
        <v>34.800000000000004</v>
      </c>
      <c r="G51" s="141">
        <f t="shared" si="2"/>
        <v>68.68421052631581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3.4</v>
      </c>
      <c r="E52" s="141">
        <v>0.587</v>
      </c>
      <c r="F52" s="141">
        <f t="shared" si="1"/>
        <v>9.030769230769229</v>
      </c>
      <c r="G52" s="141">
        <f t="shared" si="2"/>
        <v>17.264705882352942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0.4</v>
      </c>
      <c r="E53" s="142">
        <v>2.023</v>
      </c>
      <c r="F53" s="141">
        <f t="shared" si="1"/>
        <v>202.3</v>
      </c>
      <c r="G53" s="141">
        <f t="shared" si="2"/>
        <v>505.75</v>
      </c>
      <c r="H53" s="138"/>
    </row>
    <row r="54" spans="1:8" ht="20.25">
      <c r="A54" s="73">
        <v>24000000</v>
      </c>
      <c r="B54" s="74" t="s">
        <v>89</v>
      </c>
      <c r="C54" s="146">
        <f>SUM(C55,C56)</f>
        <v>44.75</v>
      </c>
      <c r="D54" s="147">
        <f>SUM(D55,D56)</f>
        <v>40.65</v>
      </c>
      <c r="E54" s="147">
        <f>SUM(E55,E56)</f>
        <v>341.48199999999997</v>
      </c>
      <c r="F54" s="141">
        <f t="shared" si="1"/>
        <v>763.0882681564244</v>
      </c>
      <c r="G54" s="141">
        <f t="shared" si="2"/>
        <v>840.0541205412054</v>
      </c>
      <c r="H54" s="138"/>
    </row>
    <row r="55" spans="1:8" ht="20.25">
      <c r="A55" s="80" t="s">
        <v>121</v>
      </c>
      <c r="B55" s="75" t="s">
        <v>8</v>
      </c>
      <c r="C55" s="141">
        <v>41.1</v>
      </c>
      <c r="D55" s="142">
        <v>37</v>
      </c>
      <c r="E55" s="142">
        <v>337.818</v>
      </c>
      <c r="F55" s="141">
        <f t="shared" si="1"/>
        <v>821.941605839416</v>
      </c>
      <c r="G55" s="141">
        <f t="shared" si="2"/>
        <v>913.0216216216215</v>
      </c>
      <c r="H55" s="138"/>
    </row>
    <row r="56" spans="1:8" ht="92.25" customHeight="1">
      <c r="A56" s="116">
        <v>24062200</v>
      </c>
      <c r="B56" s="259" t="s">
        <v>199</v>
      </c>
      <c r="C56" s="153">
        <v>3.65</v>
      </c>
      <c r="D56" s="154">
        <v>3.65</v>
      </c>
      <c r="E56" s="154">
        <v>3.664</v>
      </c>
      <c r="F56" s="141">
        <f t="shared" si="1"/>
        <v>100.38356164383562</v>
      </c>
      <c r="G56" s="141">
        <f t="shared" si="2"/>
        <v>100.38356164383562</v>
      </c>
      <c r="H56" s="138"/>
    </row>
    <row r="57" spans="1:8" ht="20.25">
      <c r="A57" s="83" t="s">
        <v>122</v>
      </c>
      <c r="B57" s="74" t="s">
        <v>123</v>
      </c>
      <c r="C57" s="141">
        <f>SUM(C58)</f>
        <v>2</v>
      </c>
      <c r="D57" s="141">
        <f>SUM(D58)</f>
        <v>2</v>
      </c>
      <c r="E57" s="141">
        <f>SUM(E58)</f>
        <v>2</v>
      </c>
      <c r="F57" s="141">
        <f t="shared" si="1"/>
        <v>100</v>
      </c>
      <c r="G57" s="141">
        <f t="shared" si="2"/>
        <v>100</v>
      </c>
      <c r="H57" s="138"/>
    </row>
    <row r="58" spans="1:8" ht="33.75" customHeight="1" thickBot="1">
      <c r="A58" s="82" t="s">
        <v>208</v>
      </c>
      <c r="B58" s="117" t="s">
        <v>209</v>
      </c>
      <c r="C58" s="141">
        <v>2</v>
      </c>
      <c r="D58" s="142">
        <v>2</v>
      </c>
      <c r="E58" s="142">
        <v>2</v>
      </c>
      <c r="F58" s="141">
        <f t="shared" si="1"/>
        <v>100</v>
      </c>
      <c r="G58" s="141">
        <f t="shared" si="2"/>
        <v>100</v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55190.100000000006</v>
      </c>
      <c r="D59" s="162">
        <f>D6+D38+D57</f>
        <v>26494.85</v>
      </c>
      <c r="E59" s="162">
        <f>E6+E38+E57</f>
        <v>26713.488000000005</v>
      </c>
      <c r="F59" s="162">
        <f aca="true" t="shared" si="3" ref="F59:F71">IF(C59=0,"",$E59/C59*100)</f>
        <v>48.40268091559899</v>
      </c>
      <c r="G59" s="156">
        <f aca="true" t="shared" si="4" ref="G59:G71">IF(D59=0,"",$E59/D59*100)</f>
        <v>100.82520942749254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21183.696</v>
      </c>
      <c r="D60" s="136">
        <f>D61+D62+D70+D67</f>
        <v>13402.617999999999</v>
      </c>
      <c r="E60" s="136">
        <f>E61+E62+E67+E70</f>
        <v>13395.317999999997</v>
      </c>
      <c r="F60" s="136">
        <f t="shared" si="3"/>
        <v>63.2340928608492</v>
      </c>
      <c r="G60" s="137">
        <f>IF(D60=0,"",$E60/D60*100)</f>
        <v>99.94553302944244</v>
      </c>
      <c r="H60" s="157"/>
    </row>
    <row r="61" spans="1:8" s="12" customFormat="1" ht="26.25" customHeight="1" thickBot="1">
      <c r="A61" s="289">
        <v>41020100</v>
      </c>
      <c r="B61" s="290" t="s">
        <v>210</v>
      </c>
      <c r="C61" s="287">
        <v>455.1</v>
      </c>
      <c r="D61" s="287">
        <v>227.4</v>
      </c>
      <c r="E61" s="287">
        <v>227.4</v>
      </c>
      <c r="F61" s="272">
        <f t="shared" si="3"/>
        <v>49.96704021094265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12709.599999999999</v>
      </c>
      <c r="E62" s="139">
        <f>SUM(E63:E66)</f>
        <v>12709.599999999999</v>
      </c>
      <c r="F62" s="272">
        <f t="shared" si="3"/>
        <v>64.36544110199533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10021.4</v>
      </c>
      <c r="E64" s="274">
        <v>10021.4</v>
      </c>
      <c r="F64" s="275">
        <f t="shared" si="3"/>
        <v>58.74966291080913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SUM(C71:C81)</f>
        <v>982.596</v>
      </c>
      <c r="D70" s="268">
        <f>SUM(D71:D81)</f>
        <v>465.61800000000005</v>
      </c>
      <c r="E70" s="268">
        <f>SUM(E71:E81)</f>
        <v>458.318</v>
      </c>
      <c r="F70" s="146">
        <f t="shared" si="3"/>
        <v>46.64358495251354</v>
      </c>
      <c r="G70" s="146">
        <f t="shared" si="4"/>
        <v>98.43219119535756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2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381.6</v>
      </c>
      <c r="D77" s="292">
        <v>168.6</v>
      </c>
      <c r="E77" s="292">
        <v>168.6</v>
      </c>
      <c r="F77" s="293">
        <f t="shared" si="5"/>
        <v>44.18238993710691</v>
      </c>
      <c r="G77" s="293">
        <f t="shared" si="5"/>
        <v>100</v>
      </c>
      <c r="H77" s="138"/>
      <c r="M77" s="133"/>
    </row>
    <row r="78" spans="1:13" ht="60" customHeight="1">
      <c r="A78" s="116">
        <v>41051400</v>
      </c>
      <c r="B78" s="117" t="s">
        <v>213</v>
      </c>
      <c r="C78" s="283">
        <v>268.696</v>
      </c>
      <c r="D78" s="292">
        <v>78.418</v>
      </c>
      <c r="E78" s="292">
        <v>78.418</v>
      </c>
      <c r="F78" s="293">
        <f t="shared" si="5"/>
        <v>29.18465477714592</v>
      </c>
      <c r="G78" s="293">
        <f t="shared" si="5"/>
        <v>100</v>
      </c>
      <c r="H78" s="138"/>
      <c r="M78" s="133"/>
    </row>
    <row r="79" spans="1:13" ht="61.5" customHeight="1">
      <c r="A79" s="116">
        <v>41051500</v>
      </c>
      <c r="B79" s="117" t="s">
        <v>211</v>
      </c>
      <c r="C79" s="291">
        <v>67</v>
      </c>
      <c r="D79" s="292">
        <v>67</v>
      </c>
      <c r="E79" s="292">
        <v>67</v>
      </c>
      <c r="F79" s="293">
        <f t="shared" si="5"/>
        <v>100</v>
      </c>
      <c r="G79" s="293">
        <f t="shared" si="5"/>
        <v>100</v>
      </c>
      <c r="H79" s="138"/>
      <c r="M79" s="133"/>
    </row>
    <row r="80" spans="1:8" ht="25.5" customHeight="1">
      <c r="A80" s="116">
        <v>41053900</v>
      </c>
      <c r="B80" s="117" t="s">
        <v>173</v>
      </c>
      <c r="C80" s="283">
        <v>56.8</v>
      </c>
      <c r="D80" s="142">
        <v>39.5</v>
      </c>
      <c r="E80" s="142">
        <v>32.2</v>
      </c>
      <c r="F80" s="141">
        <f t="shared" si="5"/>
        <v>56.69014084507044</v>
      </c>
      <c r="G80" s="141">
        <f t="shared" si="5"/>
        <v>81.51898734177216</v>
      </c>
      <c r="H80" s="138"/>
    </row>
    <row r="81" spans="1:8" ht="63.75" customHeight="1" thickBot="1">
      <c r="A81" s="116">
        <v>41055000</v>
      </c>
      <c r="B81" s="117" t="s">
        <v>214</v>
      </c>
      <c r="C81" s="284">
        <v>208.5</v>
      </c>
      <c r="D81" s="154">
        <v>112.1</v>
      </c>
      <c r="E81" s="154">
        <v>112.1</v>
      </c>
      <c r="F81" s="141">
        <f t="shared" si="5"/>
        <v>53.764988009592315</v>
      </c>
      <c r="G81" s="141">
        <f t="shared" si="5"/>
        <v>100</v>
      </c>
      <c r="H81" s="138"/>
    </row>
    <row r="82" spans="1:8" s="12" customFormat="1" ht="29.25" customHeight="1" thickBot="1">
      <c r="A82" s="23"/>
      <c r="B82" s="42" t="s">
        <v>12</v>
      </c>
      <c r="C82" s="160">
        <f>C59+C61+C62+C67+C70</f>
        <v>76373.79600000002</v>
      </c>
      <c r="D82" s="161">
        <f>D59+D61+D62+D67+D70</f>
        <v>39897.468</v>
      </c>
      <c r="E82" s="161">
        <f>E59+E61+E62+E67+E70</f>
        <v>40108.806000000004</v>
      </c>
      <c r="F82" s="162">
        <f>IF(C82=0,"",$E82/C82*100)</f>
        <v>52.51644949008426</v>
      </c>
      <c r="G82" s="163">
        <f t="shared" si="5"/>
        <v>100.52970278715432</v>
      </c>
      <c r="H82" s="157"/>
    </row>
    <row r="83" spans="1:8" s="26" customFormat="1" ht="27" customHeight="1" thickBot="1">
      <c r="A83" s="47"/>
      <c r="B83" s="4" t="s">
        <v>24</v>
      </c>
      <c r="C83" s="164"/>
      <c r="D83" s="165" t="s">
        <v>17</v>
      </c>
      <c r="E83" s="166"/>
      <c r="F83" s="166"/>
      <c r="G83" s="167"/>
      <c r="H83" s="168"/>
    </row>
    <row r="84" spans="1:8" s="19" customFormat="1" ht="20.25" customHeight="1">
      <c r="A84" s="121" t="s">
        <v>155</v>
      </c>
      <c r="B84" s="48" t="s">
        <v>26</v>
      </c>
      <c r="C84" s="169">
        <v>17549.4</v>
      </c>
      <c r="D84" s="169">
        <v>9813.9</v>
      </c>
      <c r="E84" s="170">
        <v>8224.9</v>
      </c>
      <c r="F84" s="170">
        <f aca="true" t="shared" si="6" ref="F84:F98">IF(C84=0,"",IF(($E84/C84*100)&gt;=200,"В/100",$E84/C84*100))</f>
        <v>46.867129360547935</v>
      </c>
      <c r="G84" s="171">
        <f>IF(D84=0,"",IF((E84/D84*100)&gt;=200,"В/100",E84/D84*100))</f>
        <v>83.80867952597846</v>
      </c>
      <c r="H84" s="172"/>
    </row>
    <row r="85" spans="1:8" s="19" customFormat="1" ht="20.25" customHeight="1">
      <c r="A85" s="122" t="s">
        <v>156</v>
      </c>
      <c r="B85" s="49" t="s">
        <v>27</v>
      </c>
      <c r="C85" s="173">
        <v>41611</v>
      </c>
      <c r="D85" s="173">
        <v>26353.4</v>
      </c>
      <c r="E85" s="174">
        <v>21201.9</v>
      </c>
      <c r="F85" s="174">
        <f t="shared" si="6"/>
        <v>50.95263271731033</v>
      </c>
      <c r="G85" s="175">
        <f>IF(D85=0,"",IF((E85/D85*100)&gt;=200,"В/100",E85/D85*100))</f>
        <v>80.45223766193357</v>
      </c>
      <c r="H85" s="172"/>
    </row>
    <row r="86" spans="1:8" s="19" customFormat="1" ht="20.25" customHeight="1">
      <c r="A86" s="122" t="s">
        <v>202</v>
      </c>
      <c r="B86" s="49" t="s">
        <v>203</v>
      </c>
      <c r="C86" s="173">
        <v>345.5</v>
      </c>
      <c r="D86" s="173">
        <v>249.1</v>
      </c>
      <c r="E86" s="174">
        <v>199.5</v>
      </c>
      <c r="F86" s="174">
        <f t="shared" si="6"/>
        <v>57.74240231548481</v>
      </c>
      <c r="G86" s="175">
        <f>IF(D86=0,"",IF((E86/D86*100)&gt;=200,"В/100",E86/D86*100))</f>
        <v>80.08831794460056</v>
      </c>
      <c r="H86" s="172"/>
    </row>
    <row r="87" spans="1:8" s="19" customFormat="1" ht="20.25" customHeight="1">
      <c r="A87" s="123" t="s">
        <v>157</v>
      </c>
      <c r="B87" s="51" t="s">
        <v>163</v>
      </c>
      <c r="C87" s="176">
        <v>3357.8</v>
      </c>
      <c r="D87" s="177">
        <v>2052.4</v>
      </c>
      <c r="E87" s="177">
        <v>1627.7</v>
      </c>
      <c r="F87" s="177">
        <f t="shared" si="6"/>
        <v>48.47519209005897</v>
      </c>
      <c r="G87" s="178">
        <f>IF(D87=0,"",IF((E87/D87*100)&gt;=200,"В/100",E87/D87*100))</f>
        <v>79.307152601832</v>
      </c>
      <c r="H87" s="179"/>
    </row>
    <row r="88" spans="1:8" s="19" customFormat="1" ht="20.25" customHeight="1">
      <c r="A88" s="122" t="s">
        <v>158</v>
      </c>
      <c r="B88" s="52" t="s">
        <v>28</v>
      </c>
      <c r="C88" s="176">
        <v>1493.5</v>
      </c>
      <c r="D88" s="176">
        <v>1073.1</v>
      </c>
      <c r="E88" s="177">
        <v>640.2</v>
      </c>
      <c r="F88" s="177">
        <f t="shared" si="6"/>
        <v>42.86575159022431</v>
      </c>
      <c r="G88" s="178">
        <f aca="true" t="shared" si="7" ref="G88:G104">IF(D88=0,"",IF((E88/D88*100)&gt;=200,"В/100",E88/D88*100))</f>
        <v>59.65893206597709</v>
      </c>
      <c r="H88" s="180"/>
    </row>
    <row r="89" spans="1:8" s="19" customFormat="1" ht="20.25" customHeight="1">
      <c r="A89" s="123" t="s">
        <v>159</v>
      </c>
      <c r="B89" s="51" t="s">
        <v>29</v>
      </c>
      <c r="C89" s="176">
        <v>1580</v>
      </c>
      <c r="D89" s="176">
        <v>930.6</v>
      </c>
      <c r="E89" s="177">
        <v>679.5</v>
      </c>
      <c r="F89" s="177">
        <f t="shared" si="6"/>
        <v>43.00632911392405</v>
      </c>
      <c r="G89" s="178">
        <f t="shared" si="7"/>
        <v>73.0174081237911</v>
      </c>
      <c r="H89" s="172"/>
    </row>
    <row r="90" spans="1:8" s="19" customFormat="1" ht="20.25" customHeight="1">
      <c r="A90" s="123" t="s">
        <v>160</v>
      </c>
      <c r="B90" s="51" t="s">
        <v>91</v>
      </c>
      <c r="C90" s="176">
        <v>4660</v>
      </c>
      <c r="D90" s="176">
        <v>3356.6</v>
      </c>
      <c r="E90" s="177">
        <v>2150</v>
      </c>
      <c r="F90" s="177">
        <f t="shared" si="6"/>
        <v>46.137339055793994</v>
      </c>
      <c r="G90" s="178">
        <f t="shared" si="7"/>
        <v>64.05291068342966</v>
      </c>
      <c r="H90" s="172"/>
    </row>
    <row r="91" spans="1:8" s="19" customFormat="1" ht="20.25" customHeight="1">
      <c r="A91" s="257" t="s">
        <v>180</v>
      </c>
      <c r="B91" s="258" t="s">
        <v>181</v>
      </c>
      <c r="C91" s="176">
        <f>C92+C93+C94</f>
        <v>2191</v>
      </c>
      <c r="D91" s="176">
        <f>D92+D93+D94</f>
        <v>2081</v>
      </c>
      <c r="E91" s="176">
        <f>E92+E93+E94</f>
        <v>1454.5</v>
      </c>
      <c r="F91" s="177">
        <f t="shared" si="6"/>
        <v>66.38521223185761</v>
      </c>
      <c r="G91" s="178">
        <f t="shared" si="7"/>
        <v>69.89428159538683</v>
      </c>
      <c r="H91" s="172"/>
    </row>
    <row r="92" spans="1:8" s="19" customFormat="1" ht="20.25" customHeight="1">
      <c r="A92" s="123" t="s">
        <v>204</v>
      </c>
      <c r="B92" s="53" t="s">
        <v>205</v>
      </c>
      <c r="C92" s="176">
        <v>172</v>
      </c>
      <c r="D92" s="176">
        <v>172</v>
      </c>
      <c r="E92" s="177">
        <v>8.4</v>
      </c>
      <c r="F92" s="177">
        <f t="shared" si="6"/>
        <v>4.883720930232558</v>
      </c>
      <c r="G92" s="178">
        <f t="shared" si="7"/>
        <v>4.883720930232558</v>
      </c>
      <c r="H92" s="172"/>
    </row>
    <row r="93" spans="1:8" s="19" customFormat="1" ht="23.25" customHeight="1">
      <c r="A93" s="123" t="s">
        <v>161</v>
      </c>
      <c r="B93" s="53" t="s">
        <v>166</v>
      </c>
      <c r="C93" s="176">
        <v>1999</v>
      </c>
      <c r="D93" s="176">
        <v>1889</v>
      </c>
      <c r="E93" s="177">
        <v>1446.1</v>
      </c>
      <c r="F93" s="177">
        <f t="shared" si="6"/>
        <v>72.34117058529264</v>
      </c>
      <c r="G93" s="178">
        <f t="shared" si="7"/>
        <v>76.55373213340391</v>
      </c>
      <c r="H93" s="172"/>
    </row>
    <row r="94" spans="1:8" s="19" customFormat="1" ht="24.75" customHeight="1">
      <c r="A94" s="123" t="s">
        <v>167</v>
      </c>
      <c r="B94" s="53" t="s">
        <v>168</v>
      </c>
      <c r="C94" s="176">
        <v>20</v>
      </c>
      <c r="D94" s="176">
        <v>20</v>
      </c>
      <c r="E94" s="177"/>
      <c r="F94" s="177">
        <f t="shared" si="6"/>
        <v>0</v>
      </c>
      <c r="G94" s="178" t="s">
        <v>17</v>
      </c>
      <c r="H94" s="172"/>
    </row>
    <row r="95" spans="1:8" s="19" customFormat="1" ht="18.75" customHeight="1">
      <c r="A95" s="257" t="s">
        <v>162</v>
      </c>
      <c r="B95" s="258" t="s">
        <v>169</v>
      </c>
      <c r="C95" s="177">
        <f>C96+C97+C98</f>
        <v>40</v>
      </c>
      <c r="D95" s="177">
        <f>D96+D97+D98</f>
        <v>40</v>
      </c>
      <c r="E95" s="177">
        <f>E96+E97+E98</f>
        <v>0</v>
      </c>
      <c r="F95" s="177">
        <f t="shared" si="6"/>
        <v>0</v>
      </c>
      <c r="G95" s="178">
        <f t="shared" si="7"/>
        <v>0</v>
      </c>
      <c r="H95" s="172"/>
    </row>
    <row r="96" spans="1:8" s="19" customFormat="1" ht="39.75" customHeight="1">
      <c r="A96" s="123" t="s">
        <v>170</v>
      </c>
      <c r="B96" s="53" t="s">
        <v>171</v>
      </c>
      <c r="C96" s="176">
        <v>30</v>
      </c>
      <c r="D96" s="176">
        <v>30</v>
      </c>
      <c r="E96" s="177"/>
      <c r="F96" s="177">
        <f>IF(C96=0,"",IF(($E96/C96*100)&gt;=200,"В/100",$E96/C96*100))</f>
        <v>0</v>
      </c>
      <c r="G96" s="178">
        <f>IF(D96=0,"",IF((E96/D96*100)&gt;=200,"В/100",E96/D96*100))</f>
        <v>0</v>
      </c>
      <c r="H96" s="172"/>
    </row>
    <row r="97" spans="1:8" s="19" customFormat="1" ht="27" customHeight="1">
      <c r="A97" s="269" t="s">
        <v>190</v>
      </c>
      <c r="B97" s="53" t="s">
        <v>191</v>
      </c>
      <c r="C97" s="176"/>
      <c r="D97" s="176"/>
      <c r="E97" s="177"/>
      <c r="F97" s="177">
        <f>IF(C97=0,"",IF(($E97/C97*100)&gt;=200,"В/100",$E97/C97*100))</f>
      </c>
      <c r="G97" s="270">
        <f>IF(D97=0,"",IF((E97/D97*100)&gt;=200,"В/100",E97/D97*100))</f>
      </c>
      <c r="H97" s="172"/>
    </row>
    <row r="98" spans="1:8" s="19" customFormat="1" ht="20.25" customHeight="1">
      <c r="A98" s="128" t="s">
        <v>172</v>
      </c>
      <c r="B98" s="51" t="s">
        <v>11</v>
      </c>
      <c r="C98" s="177">
        <v>10</v>
      </c>
      <c r="D98" s="177">
        <v>10</v>
      </c>
      <c r="E98" s="177"/>
      <c r="F98" s="177">
        <f t="shared" si="6"/>
        <v>0</v>
      </c>
      <c r="G98" s="177">
        <f t="shared" si="7"/>
        <v>0</v>
      </c>
      <c r="H98" s="172"/>
    </row>
    <row r="99" spans="1:8" s="27" customFormat="1" ht="27.75" customHeight="1" thickBot="1">
      <c r="A99" s="126"/>
      <c r="B99" s="127" t="s">
        <v>56</v>
      </c>
      <c r="C99" s="247">
        <f>C84+C85+C86+C87+C88+C89+C90+C91+C95</f>
        <v>72828.20000000001</v>
      </c>
      <c r="D99" s="247">
        <f>D84+D85+D86+D87+D88+D89+D90+D91+D95</f>
        <v>45950.1</v>
      </c>
      <c r="E99" s="247">
        <f>E84+E85+E86+E87+E88+E89+E90+E91+E95</f>
        <v>36178.200000000004</v>
      </c>
      <c r="F99" s="247">
        <f aca="true" t="shared" si="8" ref="F99:F105">IF(C99=0,"",IF(($E99/C99*100)&gt;=200,"В/100",$E99/C99*100))</f>
        <v>49.67608701025152</v>
      </c>
      <c r="G99" s="248">
        <f t="shared" si="7"/>
        <v>78.73366978526707</v>
      </c>
      <c r="H99" s="184"/>
    </row>
    <row r="100" spans="1:8" s="19" customFormat="1" ht="39" customHeight="1" hidden="1" thickBot="1">
      <c r="A100" s="58">
        <v>250339</v>
      </c>
      <c r="B100" s="59" t="s">
        <v>92</v>
      </c>
      <c r="C100" s="185"/>
      <c r="D100" s="185"/>
      <c r="E100" s="186"/>
      <c r="F100" s="249">
        <f t="shared" si="8"/>
      </c>
      <c r="G100" s="248">
        <f t="shared" si="7"/>
      </c>
      <c r="H100" s="179"/>
    </row>
    <row r="101" spans="1:8" s="19" customFormat="1" ht="26.25" customHeight="1" thickBot="1">
      <c r="A101" s="255">
        <v>9000</v>
      </c>
      <c r="B101" s="256" t="s">
        <v>177</v>
      </c>
      <c r="C101" s="187">
        <f>C102+C103+C104</f>
        <v>3789.7</v>
      </c>
      <c r="D101" s="187">
        <f>D102+D103+D104</f>
        <v>3789.7</v>
      </c>
      <c r="E101" s="187">
        <f>E102+E103+E104</f>
        <v>2888.2</v>
      </c>
      <c r="F101" s="187">
        <f t="shared" si="8"/>
        <v>76.2118373486028</v>
      </c>
      <c r="G101" s="294">
        <f t="shared" si="7"/>
        <v>76.2118373486028</v>
      </c>
      <c r="H101" s="179"/>
    </row>
    <row r="102" spans="1:8" s="19" customFormat="1" ht="38.25" customHeight="1">
      <c r="A102" s="125" t="s">
        <v>192</v>
      </c>
      <c r="B102" s="120" t="s">
        <v>193</v>
      </c>
      <c r="C102" s="187">
        <v>2688.2</v>
      </c>
      <c r="D102" s="187">
        <v>2688.2</v>
      </c>
      <c r="E102" s="187">
        <v>2688.2</v>
      </c>
      <c r="F102" s="187">
        <f t="shared" si="8"/>
        <v>100</v>
      </c>
      <c r="G102" s="187">
        <f>IF(D102=0,"",IF((E102/D102*100)&gt;=200,"В/100",E102/D102*100))</f>
        <v>100</v>
      </c>
      <c r="H102" s="179"/>
    </row>
    <row r="103" spans="1:8" s="19" customFormat="1" ht="24" customHeight="1">
      <c r="A103" s="125" t="s">
        <v>174</v>
      </c>
      <c r="B103" s="120" t="s">
        <v>173</v>
      </c>
      <c r="C103" s="187">
        <v>1021.5</v>
      </c>
      <c r="D103" s="187">
        <v>1021.5</v>
      </c>
      <c r="E103" s="187">
        <v>120</v>
      </c>
      <c r="F103" s="187">
        <f t="shared" si="8"/>
        <v>11.747430249632892</v>
      </c>
      <c r="G103" s="187">
        <f>IF(D103=0,"",IF((E103/D103*100)&gt;=200,"В/100",E103/D103*100))</f>
        <v>11.747430249632892</v>
      </c>
      <c r="H103" s="179"/>
    </row>
    <row r="104" spans="1:8" s="19" customFormat="1" ht="39" customHeight="1" thickBot="1">
      <c r="A104" s="250" t="s">
        <v>175</v>
      </c>
      <c r="B104" s="251" t="s">
        <v>176</v>
      </c>
      <c r="C104" s="252">
        <v>80</v>
      </c>
      <c r="D104" s="252">
        <v>80</v>
      </c>
      <c r="E104" s="252">
        <v>80</v>
      </c>
      <c r="F104" s="253">
        <f t="shared" si="8"/>
        <v>100</v>
      </c>
      <c r="G104" s="254">
        <f t="shared" si="7"/>
        <v>100</v>
      </c>
      <c r="H104" s="179"/>
    </row>
    <row r="105" spans="1:8" s="27" customFormat="1" ht="29.25" customHeight="1" thickBot="1">
      <c r="A105" s="28"/>
      <c r="B105" s="41" t="s">
        <v>57</v>
      </c>
      <c r="C105" s="188">
        <f>C99+C100+C103+C104+C102</f>
        <v>76617.90000000001</v>
      </c>
      <c r="D105" s="188">
        <f>D99+D100+D103+D104+D102</f>
        <v>49739.799999999996</v>
      </c>
      <c r="E105" s="188">
        <f>E99+E100+E103+E104+E102</f>
        <v>39066.4</v>
      </c>
      <c r="F105" s="188">
        <f t="shared" si="8"/>
        <v>50.9886071009516</v>
      </c>
      <c r="G105" s="183">
        <f>IF(D105=0,"",IF((E105/D105*100)&gt;=200,"В/100",E105/D105*100))</f>
        <v>78.54153012275886</v>
      </c>
      <c r="H105" s="189"/>
    </row>
    <row r="106" spans="1:8" s="27" customFormat="1" ht="27.75" customHeight="1" thickBot="1">
      <c r="A106" s="61"/>
      <c r="B106" s="30" t="s">
        <v>60</v>
      </c>
      <c r="C106" s="190"/>
      <c r="D106" s="190"/>
      <c r="E106" s="191"/>
      <c r="F106" s="190"/>
      <c r="G106" s="192"/>
      <c r="H106" s="193"/>
    </row>
    <row r="107" spans="1:8" s="19" customFormat="1" ht="20.25">
      <c r="A107" s="36">
        <v>602000</v>
      </c>
      <c r="B107" s="35" t="s">
        <v>32</v>
      </c>
      <c r="C107" s="295">
        <v>244.2</v>
      </c>
      <c r="E107" s="280">
        <v>-1042.4</v>
      </c>
      <c r="F107" s="194"/>
      <c r="G107" s="195"/>
      <c r="H107" s="172"/>
    </row>
    <row r="108" spans="1:8" s="19" customFormat="1" ht="20.25">
      <c r="A108" s="13">
        <v>602100</v>
      </c>
      <c r="B108" s="14" t="s">
        <v>33</v>
      </c>
      <c r="C108" s="153">
        <v>728.7</v>
      </c>
      <c r="D108" s="154"/>
      <c r="E108" s="154">
        <v>779</v>
      </c>
      <c r="F108" s="196"/>
      <c r="G108" s="197"/>
      <c r="H108" s="198"/>
    </row>
    <row r="109" spans="1:8" s="19" customFormat="1" ht="19.5" customHeight="1">
      <c r="A109" s="13">
        <v>602200</v>
      </c>
      <c r="B109" s="14" t="s">
        <v>34</v>
      </c>
      <c r="C109" s="153">
        <f>(C111+C112)</f>
        <v>0</v>
      </c>
      <c r="D109" s="153"/>
      <c r="E109" s="153">
        <v>1793.3</v>
      </c>
      <c r="F109" s="196"/>
      <c r="G109" s="197"/>
      <c r="H109" s="172"/>
    </row>
    <row r="110" spans="1:8" s="19" customFormat="1" ht="20.25" hidden="1">
      <c r="A110" s="13"/>
      <c r="B110" s="14" t="s">
        <v>15</v>
      </c>
      <c r="C110" s="153">
        <v>0</v>
      </c>
      <c r="D110" s="154"/>
      <c r="E110" s="154"/>
      <c r="F110" s="196"/>
      <c r="G110" s="197"/>
      <c r="H110" s="172"/>
    </row>
    <row r="111" spans="1:8" s="19" customFormat="1" ht="20.25" hidden="1">
      <c r="A111" s="13"/>
      <c r="B111" s="14" t="s">
        <v>13</v>
      </c>
      <c r="C111" s="153">
        <v>0</v>
      </c>
      <c r="D111" s="154"/>
      <c r="E111" s="154"/>
      <c r="F111" s="196"/>
      <c r="G111" s="197"/>
      <c r="H111" s="179"/>
    </row>
    <row r="112" spans="1:8" s="19" customFormat="1" ht="20.25" hidden="1">
      <c r="A112" s="13"/>
      <c r="B112" s="14" t="s">
        <v>14</v>
      </c>
      <c r="C112" s="153">
        <f>SUM(C114:C132)</f>
        <v>0</v>
      </c>
      <c r="D112" s="153"/>
      <c r="E112" s="153"/>
      <c r="F112" s="196"/>
      <c r="G112" s="197"/>
      <c r="H112" s="172"/>
    </row>
    <row r="113" spans="1:8" s="19" customFormat="1" ht="20.25" hidden="1">
      <c r="A113" s="13"/>
      <c r="B113" s="14" t="s">
        <v>16</v>
      </c>
      <c r="C113" s="153">
        <v>0</v>
      </c>
      <c r="D113" s="154"/>
      <c r="E113" s="154"/>
      <c r="F113" s="196"/>
      <c r="G113" s="197"/>
      <c r="H113" s="172"/>
    </row>
    <row r="114" spans="1:8" s="31" customFormat="1" ht="20.25" hidden="1">
      <c r="A114" s="32"/>
      <c r="B114" s="33" t="s">
        <v>36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37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55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53</v>
      </c>
      <c r="C117" s="296">
        <v>0</v>
      </c>
      <c r="D117" s="281"/>
      <c r="E117" s="281"/>
      <c r="F117" s="199"/>
      <c r="G117" s="200"/>
      <c r="H117" s="201"/>
    </row>
    <row r="118" spans="1:8" s="31" customFormat="1" ht="20.25" hidden="1">
      <c r="A118" s="32"/>
      <c r="B118" s="33" t="s">
        <v>38</v>
      </c>
      <c r="C118" s="296">
        <v>0</v>
      </c>
      <c r="D118" s="281"/>
      <c r="E118" s="281"/>
      <c r="F118" s="199"/>
      <c r="G118" s="200"/>
      <c r="H118" s="201"/>
    </row>
    <row r="119" spans="1:8" s="31" customFormat="1" ht="31.5" hidden="1">
      <c r="A119" s="32"/>
      <c r="B119" s="33" t="s">
        <v>39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40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41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42</v>
      </c>
      <c r="C122" s="296">
        <v>0</v>
      </c>
      <c r="D122" s="281"/>
      <c r="E122" s="281"/>
      <c r="F122" s="199"/>
      <c r="G122" s="200"/>
      <c r="H122" s="201"/>
    </row>
    <row r="123" spans="1:8" s="31" customFormat="1" ht="20.25" hidden="1">
      <c r="A123" s="32"/>
      <c r="B123" s="33" t="s">
        <v>43</v>
      </c>
      <c r="C123" s="296">
        <v>0</v>
      </c>
      <c r="D123" s="281"/>
      <c r="E123" s="281"/>
      <c r="F123" s="199"/>
      <c r="G123" s="200"/>
      <c r="H123" s="201"/>
    </row>
    <row r="124" spans="1:8" s="31" customFormat="1" ht="17.25" customHeight="1" hidden="1">
      <c r="A124" s="32"/>
      <c r="B124" s="33" t="s">
        <v>44</v>
      </c>
      <c r="C124" s="296">
        <v>0</v>
      </c>
      <c r="D124" s="281"/>
      <c r="E124" s="281"/>
      <c r="F124" s="199"/>
      <c r="G124" s="200"/>
      <c r="H124" s="201"/>
    </row>
    <row r="125" spans="1:8" s="31" customFormat="1" ht="20.25" hidden="1">
      <c r="A125" s="32"/>
      <c r="B125" s="33" t="s">
        <v>45</v>
      </c>
      <c r="C125" s="296">
        <v>0</v>
      </c>
      <c r="D125" s="281"/>
      <c r="E125" s="281"/>
      <c r="F125" s="199"/>
      <c r="G125" s="200"/>
      <c r="H125" s="201"/>
    </row>
    <row r="126" spans="1:8" s="31" customFormat="1" ht="18.75" customHeight="1" hidden="1">
      <c r="A126" s="32"/>
      <c r="B126" s="33" t="s">
        <v>46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47</v>
      </c>
      <c r="C127" s="296">
        <v>0</v>
      </c>
      <c r="D127" s="281"/>
      <c r="E127" s="281"/>
      <c r="F127" s="199"/>
      <c r="G127" s="200"/>
      <c r="H127" s="201"/>
    </row>
    <row r="128" spans="1:8" s="31" customFormat="1" ht="20.25" hidden="1">
      <c r="A128" s="32"/>
      <c r="B128" s="33" t="s">
        <v>0</v>
      </c>
      <c r="C128" s="296">
        <v>0</v>
      </c>
      <c r="D128" s="281"/>
      <c r="E128" s="281"/>
      <c r="F128" s="199"/>
      <c r="G128" s="200"/>
      <c r="H128" s="201"/>
    </row>
    <row r="129" spans="1:8" s="31" customFormat="1" ht="31.5" hidden="1">
      <c r="A129" s="32"/>
      <c r="B129" s="33" t="s">
        <v>67</v>
      </c>
      <c r="C129" s="296">
        <v>0</v>
      </c>
      <c r="D129" s="281"/>
      <c r="E129" s="281"/>
      <c r="F129" s="199"/>
      <c r="G129" s="200"/>
      <c r="H129" s="201"/>
    </row>
    <row r="130" spans="1:8" s="31" customFormat="1" ht="20.25" hidden="1">
      <c r="A130" s="32"/>
      <c r="B130" s="33" t="s">
        <v>62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48</v>
      </c>
      <c r="C131" s="296">
        <v>0</v>
      </c>
      <c r="D131" s="281"/>
      <c r="E131" s="281"/>
      <c r="F131" s="199"/>
      <c r="G131" s="200"/>
      <c r="H131" s="202"/>
    </row>
    <row r="132" spans="1:8" s="31" customFormat="1" ht="20.25" hidden="1">
      <c r="A132" s="32"/>
      <c r="B132" s="33" t="s">
        <v>49</v>
      </c>
      <c r="C132" s="296">
        <v>0</v>
      </c>
      <c r="D132" s="281"/>
      <c r="E132" s="281"/>
      <c r="F132" s="199"/>
      <c r="G132" s="200"/>
      <c r="H132" s="202"/>
    </row>
    <row r="133" spans="1:8" s="19" customFormat="1" ht="20.25">
      <c r="A133" s="13">
        <v>602300</v>
      </c>
      <c r="B133" s="14" t="s">
        <v>35</v>
      </c>
      <c r="C133" s="153">
        <v>0</v>
      </c>
      <c r="D133" s="154"/>
      <c r="E133" s="154">
        <v>-2349.9</v>
      </c>
      <c r="F133" s="196"/>
      <c r="G133" s="197"/>
      <c r="H133" s="172"/>
    </row>
    <row r="134" spans="1:8" s="19" customFormat="1" ht="38.25" thickBot="1">
      <c r="A134" s="13">
        <v>602400</v>
      </c>
      <c r="B134" s="14" t="s">
        <v>22</v>
      </c>
      <c r="C134" s="153">
        <v>-484.6</v>
      </c>
      <c r="D134" s="280"/>
      <c r="E134" s="280">
        <v>-28.2</v>
      </c>
      <c r="F134" s="196"/>
      <c r="G134" s="197"/>
      <c r="H134" s="172"/>
    </row>
    <row r="135" spans="1:8" s="19" customFormat="1" ht="21" customHeight="1" hidden="1" thickBot="1">
      <c r="A135" s="37">
        <v>603000</v>
      </c>
      <c r="B135" s="34" t="s">
        <v>30</v>
      </c>
      <c r="C135" s="149">
        <v>0</v>
      </c>
      <c r="D135" s="277"/>
      <c r="E135" s="154"/>
      <c r="F135" s="203"/>
      <c r="G135" s="204"/>
      <c r="H135" s="172"/>
    </row>
    <row r="136" spans="1:8" s="19" customFormat="1" ht="26.25" customHeight="1" thickBot="1">
      <c r="A136" s="56"/>
      <c r="B136" s="41" t="s">
        <v>61</v>
      </c>
      <c r="C136" s="278">
        <f>+C107+C135</f>
        <v>244.2</v>
      </c>
      <c r="D136" s="278">
        <f>+D134+D135</f>
        <v>0</v>
      </c>
      <c r="E136" s="278">
        <f>+E107+E135</f>
        <v>-1042.4</v>
      </c>
      <c r="F136" s="205"/>
      <c r="G136" s="206"/>
      <c r="H136" s="172"/>
    </row>
    <row r="137" spans="3:8" s="19" customFormat="1" ht="18">
      <c r="C137" s="88"/>
      <c r="D137" s="89"/>
      <c r="E137" s="90"/>
      <c r="F137" s="88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2:8" s="19" customFormat="1" ht="35.25" customHeight="1">
      <c r="B139" s="297" t="s">
        <v>217</v>
      </c>
      <c r="C139" s="91"/>
      <c r="E139" s="62" t="s">
        <v>218</v>
      </c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s="19" customFormat="1" ht="18">
      <c r="C163" s="91"/>
      <c r="D163" s="92"/>
      <c r="E163" s="93"/>
      <c r="F163" s="91"/>
      <c r="G163" s="91"/>
      <c r="H163" s="87"/>
    </row>
    <row r="164" spans="3:8" ht="18.75">
      <c r="C164" s="86"/>
      <c r="D164" s="94"/>
      <c r="E164" s="94"/>
      <c r="F164" s="94"/>
      <c r="G164" s="86"/>
      <c r="H164" s="86"/>
    </row>
    <row r="165" spans="3:8" ht="18.75">
      <c r="C165" s="86"/>
      <c r="D165" s="94"/>
      <c r="E165" s="94"/>
      <c r="F165" s="94"/>
      <c r="G165" s="86"/>
      <c r="H165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33">
      <selection activeCell="D67" sqref="D67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99" t="s">
        <v>216</v>
      </c>
      <c r="D1" s="299"/>
      <c r="E1" s="29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23.034</v>
      </c>
      <c r="E4" s="209">
        <f aca="true" t="shared" si="0" ref="E4:E22">IF(C4=0,"",$D4/C4*100)</f>
        <v>55.10526315789473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23.034</v>
      </c>
      <c r="E5" s="209">
        <f t="shared" si="0"/>
        <v>55.10526315789473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23.034</v>
      </c>
      <c r="E6" s="209">
        <f t="shared" si="0"/>
        <v>55.10526315789473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11.88</v>
      </c>
      <c r="E7" s="209">
        <f t="shared" si="0"/>
        <v>58.522167487684726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1.316</v>
      </c>
      <c r="E8" s="209">
        <f t="shared" si="0"/>
        <v>48.74074074074074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9.838</v>
      </c>
      <c r="E9" s="216">
        <f t="shared" si="0"/>
        <v>52.32978723404255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472.571</v>
      </c>
      <c r="E10" s="217">
        <f t="shared" si="0"/>
        <v>44.38745127506692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37.592999999999996</v>
      </c>
      <c r="E11" s="218">
        <f t="shared" si="0"/>
        <v>683.5090909090909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0.562</v>
      </c>
      <c r="E12" s="141">
        <f t="shared" si="0"/>
        <v>112.4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37.031</v>
      </c>
      <c r="E13" s="141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434.978</v>
      </c>
      <c r="E14" s="141">
        <f t="shared" si="0"/>
        <v>41.06859273946088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495.605</v>
      </c>
      <c r="E21" s="226">
        <f t="shared" si="0"/>
        <v>44.79235392471417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495.605</v>
      </c>
      <c r="E22" s="183">
        <f t="shared" si="0"/>
        <v>44.79235392471417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185</v>
      </c>
      <c r="D24" s="181">
        <v>34.7</v>
      </c>
      <c r="E24" s="231">
        <f aca="true" t="shared" si="1" ref="E24:E39">IF(C24=0,"",IF(($D24/C24*100)&gt;=200,"В/100",$D24/C24*100))</f>
        <v>18.756756756756758</v>
      </c>
      <c r="F24" s="21"/>
    </row>
    <row r="25" spans="1:5" ht="20.25">
      <c r="A25" s="122" t="s">
        <v>156</v>
      </c>
      <c r="B25" s="49" t="s">
        <v>27</v>
      </c>
      <c r="C25" s="173">
        <v>1370.1</v>
      </c>
      <c r="D25" s="174">
        <v>241.6</v>
      </c>
      <c r="E25" s="231">
        <f t="shared" si="1"/>
        <v>17.633749361360486</v>
      </c>
    </row>
    <row r="26" spans="1:5" ht="20.25">
      <c r="A26" s="122" t="s">
        <v>157</v>
      </c>
      <c r="B26" s="49" t="s">
        <v>163</v>
      </c>
      <c r="C26" s="173">
        <v>163.1</v>
      </c>
      <c r="D26" s="174">
        <v>82.2</v>
      </c>
      <c r="E26" s="231">
        <f t="shared" si="1"/>
        <v>50.39852851011649</v>
      </c>
    </row>
    <row r="27" spans="1:5" ht="20.25">
      <c r="A27" s="122" t="s">
        <v>158</v>
      </c>
      <c r="B27" s="52" t="s">
        <v>28</v>
      </c>
      <c r="C27" s="176">
        <v>19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/>
      <c r="D28" s="177"/>
      <c r="E28" s="232">
        <f>IF(C28=0,"",IF(($D28/C28*100)&gt;=200,"В/100",$D28/C28*100))</f>
      </c>
    </row>
    <row r="29" spans="1:5" ht="20.25">
      <c r="A29" s="122" t="s">
        <v>160</v>
      </c>
      <c r="B29" s="52" t="s">
        <v>91</v>
      </c>
      <c r="C29" s="176">
        <v>92</v>
      </c>
      <c r="D29" s="177">
        <v>90</v>
      </c>
      <c r="E29" s="232">
        <f>IF(C29=0,"",IF(($D29/C29*100)&gt;=200,"В/100",$D29/C29*100))</f>
        <v>97.82608695652173</v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206</v>
      </c>
      <c r="B33" s="53" t="s">
        <v>207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1884.7999999999997</v>
      </c>
      <c r="D37" s="234">
        <f>D27+D28+D29+D30+D36+D24+D25+D26</f>
        <v>448.5</v>
      </c>
      <c r="E37" s="235">
        <f t="shared" si="1"/>
        <v>23.795628183361632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1884.7999999999997</v>
      </c>
      <c r="D39" s="188">
        <f>SUM(D37:D38)</f>
        <v>448.5</v>
      </c>
      <c r="E39" s="237">
        <f t="shared" si="1"/>
        <v>23.795628183361632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573.6</v>
      </c>
      <c r="D44" s="176">
        <v>-47.1</v>
      </c>
      <c r="E44" s="245"/>
    </row>
    <row r="45" spans="1:5" ht="20.25">
      <c r="A45" s="54">
        <v>602100</v>
      </c>
      <c r="B45" s="55" t="s">
        <v>33</v>
      </c>
      <c r="C45" s="181">
        <v>89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547.1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484.6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573.6</v>
      </c>
      <c r="D64" s="182">
        <f>D44</f>
        <v>-47.1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217</v>
      </c>
      <c r="C67" s="91"/>
      <c r="D67" s="62" t="s">
        <v>218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2020-05-21T11:32:31Z</cp:lastPrinted>
  <dcterms:created xsi:type="dcterms:W3CDTF">2003-04-04T06:54:01Z</dcterms:created>
  <dcterms:modified xsi:type="dcterms:W3CDTF">2020-08-05T06:36:15Z</dcterms:modified>
  <cp:category/>
  <cp:version/>
  <cp:contentType/>
  <cp:contentStatus/>
</cp:coreProperties>
</file>